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ocuments\Qnap_Administration\Nicola VENTO\Autoroute A69\"/>
    </mc:Choice>
  </mc:AlternateContent>
  <xr:revisionPtr revIDLastSave="0" documentId="13_ncr:1_{3507A44D-EA05-4171-96D0-9BAB37658257}" xr6:coauthVersionLast="47" xr6:coauthVersionMax="47" xr10:uidLastSave="{00000000-0000-0000-0000-000000000000}"/>
  <bookViews>
    <workbookView xWindow="-120" yWindow="-120" windowWidth="20730" windowHeight="11310" xr2:uid="{45C482A6-7F06-49E2-BE3D-8ADD91802DE4}"/>
  </bookViews>
  <sheets>
    <sheet name="Simulation coût A69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2" l="1"/>
  <c r="F44" i="2"/>
  <c r="E44" i="2"/>
  <c r="D44" i="2"/>
  <c r="E16" i="2"/>
  <c r="E35" i="2"/>
  <c r="F35" i="2" s="1"/>
  <c r="E38" i="2"/>
  <c r="F38" i="2" s="1"/>
  <c r="G18" i="2"/>
  <c r="G19" i="2" s="1"/>
  <c r="G13" i="2"/>
  <c r="G9" i="2"/>
  <c r="E7" i="2"/>
  <c r="E19" i="2" s="1"/>
  <c r="D29" i="2"/>
  <c r="E28" i="2"/>
  <c r="F19" i="2"/>
  <c r="D19" i="2"/>
  <c r="D20" i="2" s="1"/>
  <c r="D22" i="2" s="1"/>
  <c r="E17" i="2"/>
  <c r="F17" i="2" s="1"/>
  <c r="G17" i="2" s="1"/>
  <c r="F13" i="2"/>
  <c r="D13" i="2"/>
  <c r="F9" i="2"/>
  <c r="D9" i="2"/>
  <c r="G35" i="2" l="1"/>
  <c r="G36" i="2" s="1"/>
  <c r="G37" i="2" s="1"/>
  <c r="F36" i="2"/>
  <c r="E36" i="2"/>
  <c r="E41" i="2" s="1"/>
  <c r="E43" i="2" s="1"/>
  <c r="G41" i="2"/>
  <c r="G43" i="2" s="1"/>
  <c r="G38" i="2"/>
  <c r="G39" i="2" s="1"/>
  <c r="G40" i="2" s="1"/>
  <c r="D36" i="2"/>
  <c r="D24" i="2"/>
  <c r="G20" i="2"/>
  <c r="G22" i="2" s="1"/>
  <c r="G24" i="2" s="1"/>
  <c r="D30" i="2"/>
  <c r="D31" i="2" s="1"/>
  <c r="F28" i="2"/>
  <c r="E20" i="2"/>
  <c r="E22" i="2" s="1"/>
  <c r="E24" i="2" s="1"/>
  <c r="F20" i="2"/>
  <c r="F22" i="2" s="1"/>
  <c r="F24" i="2" s="1"/>
  <c r="F41" i="2" l="1"/>
  <c r="F43" i="2" s="1"/>
  <c r="F37" i="2"/>
  <c r="F39" i="2" s="1"/>
  <c r="F40" i="2" s="1"/>
  <c r="E37" i="2"/>
  <c r="E39" i="2" s="1"/>
  <c r="E40" i="2" s="1"/>
  <c r="D37" i="2"/>
  <c r="D39" i="2" s="1"/>
  <c r="D40" i="2" s="1"/>
  <c r="D41" i="2"/>
  <c r="D43" i="2" s="1"/>
  <c r="F29" i="2"/>
  <c r="F30" i="2" s="1"/>
  <c r="F31" i="2" s="1"/>
  <c r="F33" i="2" s="1"/>
  <c r="G28" i="2"/>
  <c r="G29" i="2" s="1"/>
  <c r="G30" i="2" s="1"/>
  <c r="G31" i="2" s="1"/>
  <c r="E8" i="2" l="1"/>
  <c r="E14" i="2" l="1"/>
  <c r="D14" i="2"/>
  <c r="F14" i="2"/>
  <c r="G14" i="2"/>
  <c r="E13" i="2"/>
  <c r="E25" i="2" s="1"/>
  <c r="E26" i="2" s="1"/>
  <c r="E29" i="2"/>
  <c r="E30" i="2" s="1"/>
  <c r="E31" i="2" s="1"/>
  <c r="E33" i="2" l="1"/>
  <c r="G33" i="2"/>
</calcChain>
</file>

<file path=xl/sharedStrings.xml><?xml version="1.0" encoding="utf-8"?>
<sst xmlns="http://schemas.openxmlformats.org/spreadsheetml/2006/main" count="68" uniqueCount="55">
  <si>
    <t>km</t>
  </si>
  <si>
    <t>https://www.google.com/maps/dir/McDonald's,+5+Rue+de+M%C3%A9lou,+81100+Castres/Boutique+T%C3%A9l%C3%A9p%C3%A9age+Ulys,+Avenue+des+Pyr%C3%A9n%C3%A9es,+L'Union/@43.6200853,1.5333315,10z/data=!3m1!4b1!4m14!4m13!1m5!1m1!1s0x12ae1223e2f969db:0x336ae1bea8933c09!2m2!1d2.217877!2d43.5924472!1m5!1m1!1s0x12aea3381b50a525:0x9270dca401a9b989!2m2!1d1.5068755!2d43.6477057!3e0</t>
  </si>
  <si>
    <t>Source distance et temps de parcours</t>
  </si>
  <si>
    <t>https://www.google.com/maps/dir/McDonald's,+5+Rue+de+M%C3%A9lou,+81100+Castres/Soual/Puylaurens,+81700/Verfeil/Boutique+T%C3%A9l%C3%A9p%C3%A9age+Ulys,+Avenue+des+Pyr%C3%A9n%C3%A9es,+L'Union/@43.6213733,1.5327753,10z/data=!3m1!4b1!4m32!4m31!1m5!1m1!1s0x12ae1223e2f969db:0x336ae1bea8933c09!2m2!1d2.217877!2d43.5924472!1m5!1m1!1s0x12ae6c8e050ce6f5:0xedc4e7454c50392e!2m2!1d2.116072!2d43.554772!1m5!1m1!1s0x12ae6f0ae0af2843:0x406f69c2f3be390!2m2!1d2.012787!2d43.572029!1m5!1m1!1s0x12ae852c6a4db6d7:0x406f69c2f410f10!2m2!1d1.661467!2d43.6567099!1m5!1m1!1s0x12aea3381b50a525:0x9270dca401a9b989!2m2!1d1.5068755!2d43.6477057!3e0</t>
  </si>
  <si>
    <t>Temps de parcours</t>
  </si>
  <si>
    <t>min</t>
  </si>
  <si>
    <t>Vitesse moyenne</t>
  </si>
  <si>
    <t>km/h</t>
  </si>
  <si>
    <t>Gain de temps par rapport à la route actuelle</t>
  </si>
  <si>
    <t>€</t>
  </si>
  <si>
    <t>Remarque</t>
  </si>
  <si>
    <t>Situation 1</t>
  </si>
  <si>
    <t>Situation 2</t>
  </si>
  <si>
    <t>Situation 3</t>
  </si>
  <si>
    <t>Pour la situation 3, nous ne connaissons pas le coût de l'autoroute entre verfeil et la barrière de péage actuelle</t>
  </si>
  <si>
    <t>Prix au L du carburant</t>
  </si>
  <si>
    <t>L</t>
  </si>
  <si>
    <t>L/ 100km</t>
  </si>
  <si>
    <t>Remarque: pour la situation 3, l'estimation est très optimiste, car plus de 12 nouveaux ronds points vont fortement ralentir la circulation et le temps de trajet</t>
  </si>
  <si>
    <t>Consommation pour le trajet</t>
  </si>
  <si>
    <t>Coût du carburant</t>
  </si>
  <si>
    <t>Coût total du trajet (péages + carburant)</t>
  </si>
  <si>
    <t>Estimation de la consommation du véhicule (à évaluer pour chaque véhicule)</t>
  </si>
  <si>
    <t>Coût horaire du trajet €</t>
  </si>
  <si>
    <t>Coût total du trajet avec salaire</t>
  </si>
  <si>
    <t>Salaire (coût total avec charges pour l'entreprise, ou salaire net pour les personnes physiques)</t>
  </si>
  <si>
    <t>Coût total d'un aller-retour castres-toulouse</t>
  </si>
  <si>
    <t>https://www.onisr.securite-routiere.gouv.fr/etudes-et-recherches/comportements-en-circulation/observations/observatoire-des-vitesses</t>
  </si>
  <si>
    <t>Surcoût par rapport à la situation actuelle</t>
  </si>
  <si>
    <t>%</t>
  </si>
  <si>
    <t>https://fr.statista.com/statistiques/513718/vitesses-moyennes-sur-reseau-le-jour-france/</t>
  </si>
  <si>
    <t>Distance du Mac Donald Mélou à la barrière de péage de toulouse Est sur l'A68</t>
  </si>
  <si>
    <t>Pour A69: 62km de l'échangeur A68/ A69 jusqu'à N112 + 2km du mc do à A68 + 7,2km de l'échangeur A68/A69 au péage.</t>
  </si>
  <si>
    <t>Pour la situation 3, le nombre de ralentissement prévus avec les 12 ronds points va augmenter la consommation sur route</t>
  </si>
  <si>
    <t>Route gratuite alternative via Lavaur</t>
  </si>
  <si>
    <t>Situation 4</t>
  </si>
  <si>
    <t>Rendement horaire du surcoût</t>
  </si>
  <si>
    <t>Perte de temps par rapport à l'autoroute</t>
  </si>
  <si>
    <t>Calcul du temps passé à faire le plein de carburant tous les 50L</t>
  </si>
  <si>
    <t>Nombre de trajets aller-retour par an</t>
  </si>
  <si>
    <t>Carburant consommé par an</t>
  </si>
  <si>
    <t>Nombre de plein de carburant par an (50L/ plein)</t>
  </si>
  <si>
    <t>Temps moyen pour faire un plein</t>
  </si>
  <si>
    <t>heures</t>
  </si>
  <si>
    <t>Coût annuel</t>
  </si>
  <si>
    <t>Surcoût par rapport à la route actuelle (trajet aller simple)</t>
  </si>
  <si>
    <t>Autoroute A69</t>
  </si>
  <si>
    <t>Route actuelle (RN126 +  A68)</t>
  </si>
  <si>
    <t>Route RN126 gratuite future (avec autoroute)</t>
  </si>
  <si>
    <t>Salaire minimal pour compenser le surcoût de l'autoroute (€)</t>
  </si>
  <si>
    <t>Pour la situation 2, la vitesse moyenne sur autoroute est de 114km/h pour une voiture en 2020 (https://fr.statista.com/statistiques/513718/vitesses-moyennes-sur-reseau-le-jour-france/). J'ai réhaussé ce chiffre à 118kmh.</t>
  </si>
  <si>
    <t>Coût péage A69 (6,77€) + A68 (1,7€) -33% des déviations (0,436€)</t>
  </si>
  <si>
    <t>Surcoût annuel par rapport à la route actuelle</t>
  </si>
  <si>
    <t>Coût total annuel pour des trajets aller-retour (incluant les péages, le salaire et le temps et le carburant)</t>
  </si>
  <si>
    <t>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</si>
</sst>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2" borderId="1" xfId="0" applyFill="1" applyBorder="1"/>
    <xf numFmtId="0" fontId="3" fillId="0" borderId="1" xfId="3" applyBorder="1"/>
    <xf numFmtId="44" fontId="0" fillId="0" borderId="1" xfId="1" applyFont="1" applyBorder="1"/>
    <xf numFmtId="0" fontId="2" fillId="0" borderId="1" xfId="0" applyFont="1" applyBorder="1" applyAlignment="1">
      <alignment wrapText="1"/>
    </xf>
    <xf numFmtId="44" fontId="2" fillId="0" borderId="1" xfId="0" applyNumberFormat="1" applyFont="1" applyBorder="1"/>
    <xf numFmtId="44" fontId="0" fillId="0" borderId="1" xfId="0" applyNumberFormat="1" applyBorder="1"/>
    <xf numFmtId="9" fontId="0" fillId="0" borderId="1" xfId="2" applyFont="1" applyBorder="1"/>
    <xf numFmtId="44" fontId="0" fillId="2" borderId="1" xfId="1" applyFont="1" applyFill="1" applyBorder="1"/>
  </cellXfs>
  <cellStyles count="4">
    <cellStyle name="Lien hypertexte" xfId="3" builtinId="8"/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r.statista.com/statistiques/513718/vitesses-moyennes-sur-reseau-le-jour-france/" TargetMode="External"/><Relationship Id="rId1" Type="http://schemas.openxmlformats.org/officeDocument/2006/relationships/hyperlink" Target="https://www.onisr.securite-routiere.gouv.fr/etudes-et-recherches/comportements-en-circulation/observations/observatoire-des-vitess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354E4-6160-4DD9-8F7C-32FA54F255F9}">
  <dimension ref="B5:H44"/>
  <sheetViews>
    <sheetView tabSelected="1" topLeftCell="A28" zoomScale="85" zoomScaleNormal="85" workbookViewId="0">
      <selection activeCell="D17" sqref="D17:G17"/>
    </sheetView>
  </sheetViews>
  <sheetFormatPr baseColWidth="10" defaultRowHeight="15" x14ac:dyDescent="0.25"/>
  <cols>
    <col min="2" max="2" width="50" style="1" customWidth="1"/>
    <col min="3" max="3" width="16.85546875" style="1" customWidth="1"/>
    <col min="4" max="4" width="19.28515625" customWidth="1"/>
    <col min="5" max="5" width="15.28515625" customWidth="1"/>
    <col min="6" max="7" width="35.85546875" customWidth="1"/>
    <col min="8" max="8" width="34.5703125" style="1" customWidth="1"/>
  </cols>
  <sheetData>
    <row r="5" spans="2:8" x14ac:dyDescent="0.25">
      <c r="B5" s="2"/>
      <c r="C5" s="2"/>
      <c r="D5" s="3" t="s">
        <v>11</v>
      </c>
      <c r="E5" s="3" t="s">
        <v>12</v>
      </c>
      <c r="F5" s="3" t="s">
        <v>13</v>
      </c>
      <c r="G5" s="3" t="s">
        <v>35</v>
      </c>
      <c r="H5" s="2"/>
    </row>
    <row r="6" spans="2:8" s="1" customFormat="1" ht="30" x14ac:dyDescent="0.25">
      <c r="B6" s="2"/>
      <c r="C6" s="2"/>
      <c r="D6" s="2" t="s">
        <v>47</v>
      </c>
      <c r="E6" s="2" t="s">
        <v>46</v>
      </c>
      <c r="F6" s="2" t="s">
        <v>48</v>
      </c>
      <c r="G6" s="2" t="s">
        <v>34</v>
      </c>
      <c r="H6" s="2" t="s">
        <v>10</v>
      </c>
    </row>
    <row r="7" spans="2:8" ht="60" x14ac:dyDescent="0.25">
      <c r="B7" s="2" t="s">
        <v>31</v>
      </c>
      <c r="C7" s="2" t="s">
        <v>0</v>
      </c>
      <c r="D7" s="3">
        <v>66.7</v>
      </c>
      <c r="E7" s="3">
        <f>62+2+7.2</f>
        <v>71.2</v>
      </c>
      <c r="F7" s="3">
        <v>67.400000000000006</v>
      </c>
      <c r="G7" s="3">
        <v>75.5</v>
      </c>
      <c r="H7" s="2" t="s">
        <v>32</v>
      </c>
    </row>
    <row r="8" spans="2:8" ht="75" x14ac:dyDescent="0.25">
      <c r="B8" s="2" t="s">
        <v>4</v>
      </c>
      <c r="C8" s="2" t="s">
        <v>5</v>
      </c>
      <c r="D8" s="3">
        <v>50</v>
      </c>
      <c r="E8" s="3">
        <f>E7*60/E9</f>
        <v>36.203389830508478</v>
      </c>
      <c r="F8" s="3">
        <v>58</v>
      </c>
      <c r="G8" s="3">
        <v>64</v>
      </c>
      <c r="H8" s="2" t="s">
        <v>18</v>
      </c>
    </row>
    <row r="9" spans="2:8" ht="105" x14ac:dyDescent="0.25">
      <c r="B9" s="2" t="s">
        <v>6</v>
      </c>
      <c r="C9" s="2" t="s">
        <v>7</v>
      </c>
      <c r="D9" s="3">
        <f>60*D7/D8</f>
        <v>80.040000000000006</v>
      </c>
      <c r="E9" s="4">
        <v>118</v>
      </c>
      <c r="F9" s="3">
        <f>60*F7/F8</f>
        <v>69.724137931034491</v>
      </c>
      <c r="G9" s="3">
        <f>60*G7/G8</f>
        <v>70.78125</v>
      </c>
      <c r="H9" s="2" t="s">
        <v>50</v>
      </c>
    </row>
    <row r="10" spans="2:8" x14ac:dyDescent="0.25">
      <c r="B10" s="2" t="s">
        <v>2</v>
      </c>
      <c r="C10" s="2"/>
      <c r="D10" s="3" t="s">
        <v>1</v>
      </c>
      <c r="E10" s="5" t="s">
        <v>27</v>
      </c>
      <c r="F10" s="3" t="s">
        <v>3</v>
      </c>
      <c r="G10" s="3"/>
      <c r="H10" s="2"/>
    </row>
    <row r="11" spans="2:8" x14ac:dyDescent="0.25">
      <c r="B11" s="2"/>
      <c r="C11" s="2"/>
      <c r="D11" s="3"/>
      <c r="E11" s="5" t="s">
        <v>30</v>
      </c>
      <c r="F11" s="3"/>
      <c r="G11" s="3"/>
      <c r="H11" s="2"/>
    </row>
    <row r="12" spans="2:8" x14ac:dyDescent="0.25">
      <c r="B12" s="2"/>
      <c r="C12" s="2"/>
      <c r="D12" s="3"/>
      <c r="E12" s="3"/>
      <c r="F12" s="3"/>
      <c r="G12" s="3"/>
      <c r="H12" s="2"/>
    </row>
    <row r="13" spans="2:8" x14ac:dyDescent="0.25">
      <c r="B13" s="2" t="s">
        <v>8</v>
      </c>
      <c r="C13" s="2" t="s">
        <v>5</v>
      </c>
      <c r="D13" s="3">
        <f>$D$8-D8</f>
        <v>0</v>
      </c>
      <c r="E13" s="3">
        <f t="shared" ref="E13:G13" si="0">$D$8-E8</f>
        <v>13.796610169491522</v>
      </c>
      <c r="F13" s="3">
        <f t="shared" si="0"/>
        <v>-8</v>
      </c>
      <c r="G13" s="3">
        <f t="shared" si="0"/>
        <v>-14</v>
      </c>
      <c r="H13" s="2"/>
    </row>
    <row r="14" spans="2:8" x14ac:dyDescent="0.25">
      <c r="B14" s="2" t="s">
        <v>37</v>
      </c>
      <c r="C14" s="2" t="s">
        <v>5</v>
      </c>
      <c r="D14" s="3">
        <f>D8-$E$8</f>
        <v>13.796610169491522</v>
      </c>
      <c r="E14" s="3">
        <f t="shared" ref="E14:G14" si="1">E8-$E$8</f>
        <v>0</v>
      </c>
      <c r="F14" s="3">
        <f t="shared" si="1"/>
        <v>21.796610169491522</v>
      </c>
      <c r="G14" s="3">
        <f t="shared" si="1"/>
        <v>27.796610169491522</v>
      </c>
      <c r="H14" s="2"/>
    </row>
    <row r="15" spans="2:8" x14ac:dyDescent="0.25">
      <c r="B15" s="2"/>
      <c r="C15" s="2"/>
      <c r="D15" s="3"/>
      <c r="E15" s="3"/>
      <c r="F15" s="3"/>
      <c r="G15" s="3"/>
      <c r="H15" s="2"/>
    </row>
    <row r="16" spans="2:8" ht="60" x14ac:dyDescent="0.25">
      <c r="B16" s="2" t="s">
        <v>51</v>
      </c>
      <c r="C16" s="2" t="s">
        <v>9</v>
      </c>
      <c r="D16" s="6">
        <v>1.7</v>
      </c>
      <c r="E16" s="4">
        <f>6.77+1.7-0.436</f>
        <v>8.0339999999999989</v>
      </c>
      <c r="F16" s="4">
        <v>1.7</v>
      </c>
      <c r="G16" s="3">
        <v>1.7</v>
      </c>
      <c r="H16" s="2" t="s">
        <v>14</v>
      </c>
    </row>
    <row r="17" spans="2:8" x14ac:dyDescent="0.25">
      <c r="B17" s="2" t="s">
        <v>15</v>
      </c>
      <c r="C17" s="2" t="s">
        <v>9</v>
      </c>
      <c r="D17" s="11">
        <v>1.65</v>
      </c>
      <c r="E17" s="6">
        <f>D17</f>
        <v>1.65</v>
      </c>
      <c r="F17" s="6">
        <f>E17</f>
        <v>1.65</v>
      </c>
      <c r="G17" s="6">
        <f>F17</f>
        <v>1.65</v>
      </c>
      <c r="H17" s="2"/>
    </row>
    <row r="18" spans="2:8" ht="60" x14ac:dyDescent="0.25">
      <c r="B18" s="2" t="s">
        <v>22</v>
      </c>
      <c r="C18" s="2" t="s">
        <v>17</v>
      </c>
      <c r="D18" s="4">
        <v>5.7</v>
      </c>
      <c r="E18" s="4">
        <v>7.8</v>
      </c>
      <c r="F18" s="4">
        <v>5.7</v>
      </c>
      <c r="G18" s="4">
        <f>D18</f>
        <v>5.7</v>
      </c>
      <c r="H18" s="2" t="s">
        <v>33</v>
      </c>
    </row>
    <row r="19" spans="2:8" x14ac:dyDescent="0.25">
      <c r="B19" s="2" t="s">
        <v>19</v>
      </c>
      <c r="C19" s="2" t="s">
        <v>16</v>
      </c>
      <c r="D19" s="3">
        <f>D7*D18/100</f>
        <v>3.8019000000000007</v>
      </c>
      <c r="E19" s="3">
        <f t="shared" ref="E19:F19" si="2">E7*E18/100</f>
        <v>5.5536000000000003</v>
      </c>
      <c r="F19" s="3">
        <f t="shared" si="2"/>
        <v>3.8418000000000005</v>
      </c>
      <c r="G19" s="3">
        <f t="shared" ref="G19" si="3">G7*G18/100</f>
        <v>4.3035000000000005</v>
      </c>
      <c r="H19" s="2"/>
    </row>
    <row r="20" spans="2:8" x14ac:dyDescent="0.25">
      <c r="B20" s="2" t="s">
        <v>20</v>
      </c>
      <c r="C20" s="2" t="s">
        <v>9</v>
      </c>
      <c r="D20" s="6">
        <f>D19*D17</f>
        <v>6.2731350000000008</v>
      </c>
      <c r="E20" s="6">
        <f t="shared" ref="E20:F20" si="4">E19*E17</f>
        <v>9.1634399999999996</v>
      </c>
      <c r="F20" s="6">
        <f t="shared" si="4"/>
        <v>6.3389700000000007</v>
      </c>
      <c r="G20" s="6">
        <f t="shared" ref="G20" si="5">G19*G17</f>
        <v>7.1007750000000005</v>
      </c>
      <c r="H20" s="2"/>
    </row>
    <row r="21" spans="2:8" x14ac:dyDescent="0.25">
      <c r="B21" s="2"/>
      <c r="C21" s="2"/>
      <c r="D21" s="3"/>
      <c r="E21" s="3"/>
      <c r="F21" s="3"/>
      <c r="G21" s="3"/>
      <c r="H21" s="2"/>
    </row>
    <row r="22" spans="2:8" x14ac:dyDescent="0.25">
      <c r="B22" s="7" t="s">
        <v>21</v>
      </c>
      <c r="C22" s="7" t="s">
        <v>9</v>
      </c>
      <c r="D22" s="8">
        <f>D16+D20</f>
        <v>7.973135000000001</v>
      </c>
      <c r="E22" s="8">
        <f t="shared" ref="E22:F22" si="6">E16+E20</f>
        <v>17.19744</v>
      </c>
      <c r="F22" s="8">
        <f t="shared" si="6"/>
        <v>8.0389700000000008</v>
      </c>
      <c r="G22" s="8">
        <f t="shared" ref="G22" si="7">G16+G20</f>
        <v>8.8007749999999998</v>
      </c>
      <c r="H22" s="2"/>
    </row>
    <row r="23" spans="2:8" x14ac:dyDescent="0.25">
      <c r="B23" s="7"/>
      <c r="C23" s="7"/>
      <c r="D23" s="8"/>
      <c r="E23" s="8"/>
      <c r="F23" s="8"/>
      <c r="G23" s="8"/>
      <c r="H23" s="2"/>
    </row>
    <row r="24" spans="2:8" ht="30" x14ac:dyDescent="0.25">
      <c r="B24" s="7" t="s">
        <v>45</v>
      </c>
      <c r="C24" s="7"/>
      <c r="D24" s="8">
        <f>D22-$D$22</f>
        <v>0</v>
      </c>
      <c r="E24" s="8">
        <f t="shared" ref="E24:G24" si="8">E22-$D$22</f>
        <v>9.2243049999999993</v>
      </c>
      <c r="F24" s="8">
        <f t="shared" si="8"/>
        <v>6.5834999999999866E-2</v>
      </c>
      <c r="G24" s="8">
        <f t="shared" si="8"/>
        <v>0.82763999999999882</v>
      </c>
      <c r="H24" s="2"/>
    </row>
    <row r="25" spans="2:8" x14ac:dyDescent="0.25">
      <c r="B25" s="2" t="s">
        <v>36</v>
      </c>
      <c r="C25" s="2"/>
      <c r="D25" s="9"/>
      <c r="E25" s="9">
        <f>60*E24/E13</f>
        <v>40.115527886977894</v>
      </c>
      <c r="F25" s="9"/>
      <c r="G25" s="9"/>
      <c r="H25" s="2"/>
    </row>
    <row r="26" spans="2:8" ht="30" x14ac:dyDescent="0.25">
      <c r="B26" s="2" t="s">
        <v>49</v>
      </c>
      <c r="C26" s="2"/>
      <c r="D26" s="9"/>
      <c r="E26" s="9">
        <f>E25*7*5*4</f>
        <v>5616.1739041769051</v>
      </c>
      <c r="F26" s="9"/>
      <c r="G26" s="9"/>
      <c r="H26" s="2"/>
    </row>
    <row r="27" spans="2:8" x14ac:dyDescent="0.25">
      <c r="B27" s="2"/>
      <c r="C27" s="2"/>
      <c r="D27" s="3"/>
      <c r="E27" s="9"/>
      <c r="F27" s="3"/>
      <c r="G27" s="3"/>
      <c r="H27" s="2"/>
    </row>
    <row r="28" spans="2:8" ht="30" x14ac:dyDescent="0.25">
      <c r="B28" s="2" t="s">
        <v>25</v>
      </c>
      <c r="C28" s="2" t="s">
        <v>9</v>
      </c>
      <c r="D28" s="4">
        <v>5700</v>
      </c>
      <c r="E28" s="3">
        <f>D28</f>
        <v>5700</v>
      </c>
      <c r="F28" s="3">
        <f>E28</f>
        <v>5700</v>
      </c>
      <c r="G28" s="3">
        <f>F28</f>
        <v>5700</v>
      </c>
      <c r="H28" s="2"/>
    </row>
    <row r="29" spans="2:8" x14ac:dyDescent="0.25">
      <c r="B29" s="2" t="s">
        <v>23</v>
      </c>
      <c r="C29" s="2" t="s">
        <v>9</v>
      </c>
      <c r="D29" s="6">
        <f>D28/151*D8/60</f>
        <v>31.456953642384107</v>
      </c>
      <c r="E29" s="6">
        <f t="shared" ref="E29:F29" si="9">E28/151*E8/60</f>
        <v>22.776967111909308</v>
      </c>
      <c r="F29" s="6">
        <f t="shared" si="9"/>
        <v>36.490066225165563</v>
      </c>
      <c r="G29" s="6">
        <f t="shared" ref="G29" si="10">G28/151*G8/60</f>
        <v>40.264900662251655</v>
      </c>
      <c r="H29" s="2"/>
    </row>
    <row r="30" spans="2:8" x14ac:dyDescent="0.25">
      <c r="B30" s="2" t="s">
        <v>24</v>
      </c>
      <c r="C30" s="2" t="s">
        <v>9</v>
      </c>
      <c r="D30" s="9">
        <f>D29+D22</f>
        <v>39.430088642384106</v>
      </c>
      <c r="E30" s="9">
        <f t="shared" ref="E30:F30" si="11">E29+E22</f>
        <v>39.974407111909308</v>
      </c>
      <c r="F30" s="9">
        <f t="shared" si="11"/>
        <v>44.529036225165562</v>
      </c>
      <c r="G30" s="9">
        <f t="shared" ref="G30" si="12">G29+G22</f>
        <v>49.065675662251657</v>
      </c>
      <c r="H30" s="2"/>
    </row>
    <row r="31" spans="2:8" x14ac:dyDescent="0.25">
      <c r="B31" s="2" t="s">
        <v>26</v>
      </c>
      <c r="C31" s="2" t="s">
        <v>9</v>
      </c>
      <c r="D31" s="9">
        <f>D30*2</f>
        <v>78.860177284768213</v>
      </c>
      <c r="E31" s="9">
        <f t="shared" ref="E31:F31" si="13">E30*2</f>
        <v>79.948814223818616</v>
      </c>
      <c r="F31" s="9">
        <f t="shared" si="13"/>
        <v>89.058072450331125</v>
      </c>
      <c r="G31" s="9">
        <f t="shared" ref="G31" si="14">G30*2</f>
        <v>98.131351324503314</v>
      </c>
      <c r="H31" s="2"/>
    </row>
    <row r="32" spans="2:8" x14ac:dyDescent="0.25">
      <c r="B32" s="2"/>
      <c r="C32" s="2"/>
      <c r="D32" s="3"/>
      <c r="E32" s="3"/>
      <c r="F32" s="3"/>
      <c r="G32" s="3"/>
      <c r="H32" s="2"/>
    </row>
    <row r="33" spans="2:8" x14ac:dyDescent="0.25">
      <c r="B33" s="2" t="s">
        <v>28</v>
      </c>
      <c r="C33" s="2" t="s">
        <v>29</v>
      </c>
      <c r="D33" s="3"/>
      <c r="E33" s="10">
        <f>(E31-D31)/D31</f>
        <v>1.3804647371248965E-2</v>
      </c>
      <c r="F33" s="10">
        <f>(F31-D31)/D31</f>
        <v>0.12931615825231765</v>
      </c>
      <c r="G33" s="10">
        <f>(G31-E31)/E31</f>
        <v>0.22742722674763194</v>
      </c>
      <c r="H33" s="2"/>
    </row>
    <row r="34" spans="2:8" x14ac:dyDescent="0.25">
      <c r="B34" s="2"/>
      <c r="C34" s="2"/>
      <c r="D34" s="3"/>
      <c r="E34" s="9"/>
      <c r="F34" s="3"/>
      <c r="G34" s="3"/>
      <c r="H34" s="2"/>
    </row>
    <row r="35" spans="2:8" x14ac:dyDescent="0.25">
      <c r="B35" s="2" t="s">
        <v>39</v>
      </c>
      <c r="C35" s="2"/>
      <c r="D35" s="4">
        <v>20</v>
      </c>
      <c r="E35" s="3">
        <f>D35</f>
        <v>20</v>
      </c>
      <c r="F35" s="3">
        <f t="shared" ref="F35:G35" si="15">E35</f>
        <v>20</v>
      </c>
      <c r="G35" s="3">
        <f t="shared" si="15"/>
        <v>20</v>
      </c>
      <c r="H35" s="2"/>
    </row>
    <row r="36" spans="2:8" x14ac:dyDescent="0.25">
      <c r="B36" s="2" t="s">
        <v>40</v>
      </c>
      <c r="C36" s="2" t="s">
        <v>16</v>
      </c>
      <c r="D36" s="3">
        <f>D35*D19*2</f>
        <v>152.07600000000002</v>
      </c>
      <c r="E36" s="3">
        <f t="shared" ref="E36:G36" si="16">E35*E19*2</f>
        <v>222.14400000000001</v>
      </c>
      <c r="F36" s="3">
        <f t="shared" si="16"/>
        <v>153.67200000000003</v>
      </c>
      <c r="G36" s="3">
        <f t="shared" si="16"/>
        <v>172.14000000000001</v>
      </c>
      <c r="H36" s="2"/>
    </row>
    <row r="37" spans="2:8" x14ac:dyDescent="0.25">
      <c r="B37" s="2" t="s">
        <v>41</v>
      </c>
      <c r="C37" s="2" t="s">
        <v>54</v>
      </c>
      <c r="D37" s="3">
        <f>D36/50</f>
        <v>3.0415200000000002</v>
      </c>
      <c r="E37" s="3">
        <f t="shared" ref="E37:G37" si="17">E36/50</f>
        <v>4.4428799999999997</v>
      </c>
      <c r="F37" s="3">
        <f t="shared" si="17"/>
        <v>3.0734400000000006</v>
      </c>
      <c r="G37" s="3">
        <f t="shared" si="17"/>
        <v>3.4428000000000001</v>
      </c>
      <c r="H37" s="2"/>
    </row>
    <row r="38" spans="2:8" x14ac:dyDescent="0.25">
      <c r="B38" s="2" t="s">
        <v>42</v>
      </c>
      <c r="C38" s="2" t="s">
        <v>5</v>
      </c>
      <c r="D38" s="3">
        <v>7</v>
      </c>
      <c r="E38" s="3">
        <f>D38</f>
        <v>7</v>
      </c>
      <c r="F38" s="3">
        <f t="shared" ref="F38:G38" si="18">E38</f>
        <v>7</v>
      </c>
      <c r="G38" s="3">
        <f t="shared" si="18"/>
        <v>7</v>
      </c>
      <c r="H38" s="2"/>
    </row>
    <row r="39" spans="2:8" ht="30" x14ac:dyDescent="0.25">
      <c r="B39" s="2" t="s">
        <v>38</v>
      </c>
      <c r="C39" s="2" t="s">
        <v>5</v>
      </c>
      <c r="D39" s="3">
        <f>D38*D37</f>
        <v>21.290640000000003</v>
      </c>
      <c r="E39" s="3">
        <f t="shared" ref="E39:G39" si="19">E38*E37</f>
        <v>31.100159999999999</v>
      </c>
      <c r="F39" s="3">
        <f t="shared" si="19"/>
        <v>21.514080000000003</v>
      </c>
      <c r="G39" s="3">
        <f t="shared" si="19"/>
        <v>24.099600000000002</v>
      </c>
      <c r="H39" s="2"/>
    </row>
    <row r="40" spans="2:8" ht="30" x14ac:dyDescent="0.25">
      <c r="B40" s="2" t="s">
        <v>38</v>
      </c>
      <c r="C40" s="2" t="s">
        <v>43</v>
      </c>
      <c r="D40" s="3">
        <f>D39/60</f>
        <v>0.35484400000000005</v>
      </c>
      <c r="E40" s="3">
        <f t="shared" ref="E40:G40" si="20">E39/60</f>
        <v>0.51833600000000002</v>
      </c>
      <c r="F40" s="3">
        <f t="shared" si="20"/>
        <v>0.35856800000000005</v>
      </c>
      <c r="G40" s="3">
        <f t="shared" si="20"/>
        <v>0.40166000000000002</v>
      </c>
      <c r="H40" s="2"/>
    </row>
    <row r="41" spans="2:8" x14ac:dyDescent="0.25">
      <c r="B41" s="2" t="s">
        <v>44</v>
      </c>
      <c r="C41" s="2"/>
      <c r="D41" s="6">
        <f>D36*D17</f>
        <v>250.92540000000002</v>
      </c>
      <c r="E41" s="6">
        <f t="shared" ref="E41:G41" si="21">E36*E17</f>
        <v>366.5376</v>
      </c>
      <c r="F41" s="6">
        <f t="shared" si="21"/>
        <v>253.55880000000002</v>
      </c>
      <c r="G41" s="6">
        <f t="shared" si="21"/>
        <v>284.03100000000001</v>
      </c>
      <c r="H41" s="2"/>
    </row>
    <row r="42" spans="2:8" x14ac:dyDescent="0.25">
      <c r="B42" s="2"/>
      <c r="C42" s="2"/>
      <c r="D42" s="3"/>
      <c r="E42" s="3"/>
      <c r="F42" s="3"/>
      <c r="G42" s="3"/>
      <c r="H42" s="2"/>
    </row>
    <row r="43" spans="2:8" ht="45" x14ac:dyDescent="0.25">
      <c r="B43" s="2" t="s">
        <v>53</v>
      </c>
      <c r="C43" s="2"/>
      <c r="D43" s="9">
        <f>D41+D35*D16*2</f>
        <v>318.92540000000002</v>
      </c>
      <c r="E43" s="9">
        <f t="shared" ref="E43:G44" si="22">E41+E35*E16*2</f>
        <v>687.89760000000001</v>
      </c>
      <c r="F43" s="9">
        <f t="shared" si="22"/>
        <v>321.55880000000002</v>
      </c>
      <c r="G43" s="9">
        <f t="shared" si="22"/>
        <v>352.03100000000001</v>
      </c>
      <c r="H43" s="2"/>
    </row>
    <row r="44" spans="2:8" x14ac:dyDescent="0.25">
      <c r="B44" s="2" t="s">
        <v>52</v>
      </c>
      <c r="C44" s="2"/>
      <c r="D44" s="9">
        <f>0</f>
        <v>0</v>
      </c>
      <c r="E44" s="9">
        <f>E43-D43</f>
        <v>368.97219999999999</v>
      </c>
      <c r="F44" s="9">
        <f>F43-D43</f>
        <v>2.6333999999999946</v>
      </c>
      <c r="G44" s="9">
        <f>G43-D43</f>
        <v>33.105599999999981</v>
      </c>
      <c r="H44" s="2"/>
    </row>
  </sheetData>
  <hyperlinks>
    <hyperlink ref="E10" r:id="rId1" xr:uid="{9DAD8BBC-B35D-4633-84E0-6A53D0A2C3CD}"/>
    <hyperlink ref="E11" r:id="rId2" xr:uid="{6534F8D2-728C-4E26-A569-603A84A0E963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Simulation coût A69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Simulation coût autoroute A69</dc:title>
  <dc:creator>Utilisateur;Nicola Vento</dc:creator>
  <cp:lastModifiedBy>Utilisateur</cp:lastModifiedBy>
  <dcterms:created xsi:type="dcterms:W3CDTF">2023-05-03T10:42:17Z</dcterms:created>
  <dcterms:modified xsi:type="dcterms:W3CDTF">2024-12-17T11:26:00Z</dcterms:modified>
</cp:coreProperties>
</file>